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Progs\AVCDesigns\ISpindle\"/>
    </mc:Choice>
  </mc:AlternateContent>
  <xr:revisionPtr revIDLastSave="0" documentId="13_ncr:1_{0848D64C-F815-40A6-9B7E-0329DF2F6DAB}" xr6:coauthVersionLast="45" xr6:coauthVersionMax="45" xr10:uidLastSave="{00000000-0000-0000-0000-000000000000}"/>
  <bookViews>
    <workbookView xWindow="-120" yWindow="-120" windowWidth="38640" windowHeight="15840" xr2:uid="{89D55D84-C979-452E-9C5C-B7A48A1DAC89}"/>
  </bookViews>
  <sheets>
    <sheet name="Sheet1" sheetId="1" r:id="rId1"/>
  </sheets>
  <definedNames>
    <definedName name="CurveMix">Sheet1!$H$1</definedName>
    <definedName name="GeneratedKnown">Sheet1!$E$5</definedName>
    <definedName name="KnownAngle">Sheet1!$H$3</definedName>
    <definedName name="KnownSG">Sheet1!$H$4</definedName>
    <definedName name="Offset">Sheet1!$H$2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A16" i="1"/>
  <c r="A17" i="1" s="1"/>
  <c r="D14" i="1"/>
  <c r="D15" i="1"/>
  <c r="D34" i="1"/>
  <c r="D2" i="1"/>
  <c r="B34" i="1"/>
  <c r="C34" i="1"/>
  <c r="A18" i="1" l="1"/>
  <c r="D17" i="1"/>
  <c r="D16" i="1"/>
  <c r="A5" i="1"/>
  <c r="D5" i="1" s="1"/>
  <c r="A19" i="1" l="1"/>
  <c r="D18" i="1"/>
  <c r="A3" i="1"/>
  <c r="D3" i="1" s="1"/>
  <c r="A20" i="1" l="1"/>
  <c r="D19" i="1"/>
  <c r="A6" i="1"/>
  <c r="D6" i="1" s="1"/>
  <c r="A4" i="1"/>
  <c r="D4" i="1" s="1"/>
  <c r="B2" i="1"/>
  <c r="A21" i="1" l="1"/>
  <c r="D20" i="1"/>
  <c r="A7" i="1"/>
  <c r="D7" i="1" s="1"/>
  <c r="C2" i="1"/>
  <c r="A22" i="1" l="1"/>
  <c r="D21" i="1"/>
  <c r="A8" i="1"/>
  <c r="D8" i="1" s="1"/>
  <c r="B7" i="1"/>
  <c r="C3" i="1"/>
  <c r="A23" i="1" l="1"/>
  <c r="D22" i="1"/>
  <c r="A9" i="1"/>
  <c r="D9" i="1" s="1"/>
  <c r="B3" i="1"/>
  <c r="A24" i="1" l="1"/>
  <c r="D23" i="1"/>
  <c r="A10" i="1"/>
  <c r="D10" i="1" s="1"/>
  <c r="C8" i="1"/>
  <c r="B8" i="1"/>
  <c r="C4" i="1"/>
  <c r="B4" i="1"/>
  <c r="A25" i="1" l="1"/>
  <c r="D24" i="1"/>
  <c r="A11" i="1"/>
  <c r="C5" i="1"/>
  <c r="B5" i="1"/>
  <c r="A12" i="1" l="1"/>
  <c r="D11" i="1"/>
  <c r="A26" i="1"/>
  <c r="D25" i="1"/>
  <c r="H2" i="1"/>
  <c r="E5" i="1" s="1"/>
  <c r="C6" i="1"/>
  <c r="B6" i="1"/>
  <c r="E6" i="1" l="1"/>
  <c r="E3" i="1"/>
  <c r="E4" i="1"/>
  <c r="E34" i="1"/>
  <c r="E2" i="1"/>
  <c r="E8" i="1"/>
  <c r="A13" i="1"/>
  <c r="D13" i="1" s="1"/>
  <c r="D12" i="1"/>
  <c r="A27" i="1"/>
  <c r="D26" i="1"/>
  <c r="C7" i="1"/>
  <c r="E7" i="1" s="1"/>
  <c r="A28" i="1" l="1"/>
  <c r="D27" i="1"/>
  <c r="C9" i="1"/>
  <c r="B9" i="1"/>
  <c r="E9" i="1" s="1"/>
  <c r="D28" i="1" l="1"/>
  <c r="A29" i="1"/>
  <c r="C10" i="1"/>
  <c r="B10" i="1"/>
  <c r="E10" i="1" s="1"/>
  <c r="D29" i="1" l="1"/>
  <c r="A30" i="1"/>
  <c r="C11" i="1"/>
  <c r="B11" i="1"/>
  <c r="E11" i="1" s="1"/>
  <c r="D30" i="1" l="1"/>
  <c r="A31" i="1"/>
  <c r="C12" i="1"/>
  <c r="B12" i="1"/>
  <c r="E12" i="1" l="1"/>
  <c r="D31" i="1"/>
  <c r="A32" i="1"/>
  <c r="C13" i="1"/>
  <c r="B13" i="1"/>
  <c r="E13" i="1" s="1"/>
  <c r="D32" i="1" l="1"/>
  <c r="A33" i="1"/>
  <c r="D33" i="1" s="1"/>
  <c r="C14" i="1"/>
  <c r="B14" i="1"/>
  <c r="E14" i="1" s="1"/>
  <c r="C15" i="1" l="1"/>
  <c r="B15" i="1"/>
  <c r="E15" i="1" s="1"/>
  <c r="C16" i="1" l="1"/>
  <c r="B16" i="1"/>
  <c r="E16" i="1" s="1"/>
  <c r="C17" i="1" l="1"/>
  <c r="B17" i="1"/>
  <c r="E17" i="1" s="1"/>
  <c r="C18" i="1" l="1"/>
  <c r="B18" i="1"/>
  <c r="E18" i="1" s="1"/>
  <c r="C19" i="1" l="1"/>
  <c r="B19" i="1"/>
  <c r="E19" i="1" s="1"/>
  <c r="C20" i="1" l="1"/>
  <c r="B20" i="1"/>
  <c r="E20" i="1" s="1"/>
  <c r="C21" i="1" l="1"/>
  <c r="B21" i="1"/>
  <c r="E21" i="1" l="1"/>
  <c r="C22" i="1"/>
  <c r="B22" i="1"/>
  <c r="E22" i="1" s="1"/>
  <c r="C23" i="1" l="1"/>
  <c r="B23" i="1"/>
  <c r="E23" i="1" s="1"/>
  <c r="C24" i="1" l="1"/>
  <c r="B24" i="1"/>
  <c r="E24" i="1" s="1"/>
  <c r="C25" i="1" l="1"/>
  <c r="B25" i="1"/>
  <c r="E25" i="1" s="1"/>
  <c r="C26" i="1" l="1"/>
  <c r="B26" i="1"/>
  <c r="E26" i="1" s="1"/>
  <c r="C27" i="1" l="1"/>
  <c r="B27" i="1"/>
  <c r="E27" i="1" s="1"/>
  <c r="C28" i="1" l="1"/>
  <c r="B28" i="1"/>
  <c r="E28" i="1" s="1"/>
  <c r="C29" i="1" l="1"/>
  <c r="B29" i="1"/>
  <c r="E29" i="1" s="1"/>
  <c r="C30" i="1" l="1"/>
  <c r="B30" i="1"/>
  <c r="E30" i="1" s="1"/>
  <c r="C31" i="1" l="1"/>
  <c r="B31" i="1"/>
  <c r="E31" i="1" s="1"/>
  <c r="C32" i="1" l="1"/>
  <c r="B32" i="1"/>
  <c r="E32" i="1" s="1"/>
  <c r="C33" i="1" l="1"/>
  <c r="B33" i="1"/>
  <c r="E33" i="1" s="1"/>
  <c r="J6" i="1" l="1" a="1"/>
  <c r="J6" i="1" s="1"/>
  <c r="J7" i="1" s="1"/>
  <c r="I6" i="1" a="1"/>
  <c r="I6" i="1" s="1"/>
  <c r="I7" i="1" s="1"/>
  <c r="H6" i="1" a="1"/>
  <c r="H6" i="1" s="1"/>
  <c r="H7" i="1" s="1"/>
  <c r="G6" i="1" a="1"/>
  <c r="G6" i="1" s="1"/>
  <c r="G7" i="1" s="1"/>
  <c r="K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<sst xmlns="http://schemas.openxmlformats.org/spreadsheetml/2006/main" count="10" uniqueCount="10">
  <si>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Angle</t>
  </si>
  <si>
    <t>SG MO</t>
  </si>
  <si>
    <t>SG DH</t>
  </si>
  <si>
    <t>SG Curve Generated</t>
  </si>
  <si>
    <t>curve mix (0 to 1)</t>
  </si>
  <si>
    <t>offset</t>
  </si>
  <si>
    <t>Known Angle</t>
  </si>
  <si>
    <t>Known SG</t>
  </si>
  <si>
    <t>Poly for iSpindel</t>
  </si>
  <si>
    <t>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</si>
</sst>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  <xf numFmtId="11" fontId="0" fillId="0" borderId="0" xfId="0" applyNumberFormat="1" applyProtection="1">
      <protection locked="0"/>
    </xf>
    <xf numFmtId="0" fontId="0" fillId="3" borderId="0" xfId="0" applyFill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SG MO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Sheet1!$A$2:$A$33</c:f>
              <c:numCache>
                <c:formatCode>General</c:formatCode>
                <c:ptCount val="32"/>
                <c:pt idx="0">
                  <c:v>15</c:v>
                </c:pt>
                <c:pt idx="1">
                  <c:v>17</c:v>
                </c:pt>
                <c:pt idx="2">
                  <c:v>19</c:v>
                </c:pt>
                <c:pt idx="3">
                  <c:v>25.4</c:v>
                </c:pt>
                <c:pt idx="4">
                  <c:v>27.4</c:v>
                </c:pt>
                <c:pt idx="5">
                  <c:v>29.4</c:v>
                </c:pt>
                <c:pt idx="6">
                  <c:v>31.4</c:v>
                </c:pt>
                <c:pt idx="7">
                  <c:v>33.4</c:v>
                </c:pt>
                <c:pt idx="8">
                  <c:v>35.4</c:v>
                </c:pt>
                <c:pt idx="9">
                  <c:v>37.4</c:v>
                </c:pt>
                <c:pt idx="10">
                  <c:v>39.4</c:v>
                </c:pt>
                <c:pt idx="11">
                  <c:v>41.4</c:v>
                </c:pt>
                <c:pt idx="12">
                  <c:v>39.299999999999997</c:v>
                </c:pt>
                <c:pt idx="13">
                  <c:v>41.3</c:v>
                </c:pt>
                <c:pt idx="14">
                  <c:v>43.3</c:v>
                </c:pt>
                <c:pt idx="15">
                  <c:v>45.3</c:v>
                </c:pt>
                <c:pt idx="16">
                  <c:v>47.3</c:v>
                </c:pt>
                <c:pt idx="17">
                  <c:v>49.3</c:v>
                </c:pt>
                <c:pt idx="18">
                  <c:v>51.3</c:v>
                </c:pt>
                <c:pt idx="19">
                  <c:v>53.3</c:v>
                </c:pt>
                <c:pt idx="20">
                  <c:v>55.3</c:v>
                </c:pt>
                <c:pt idx="21">
                  <c:v>57.3</c:v>
                </c:pt>
                <c:pt idx="22">
                  <c:v>59.3</c:v>
                </c:pt>
                <c:pt idx="23">
                  <c:v>61.3</c:v>
                </c:pt>
                <c:pt idx="24">
                  <c:v>63.3</c:v>
                </c:pt>
                <c:pt idx="25">
                  <c:v>65.3</c:v>
                </c:pt>
                <c:pt idx="26">
                  <c:v>67.3</c:v>
                </c:pt>
                <c:pt idx="27">
                  <c:v>69.3</c:v>
                </c:pt>
                <c:pt idx="28">
                  <c:v>71.3</c:v>
                </c:pt>
                <c:pt idx="29">
                  <c:v>73.3</c:v>
                </c:pt>
                <c:pt idx="30">
                  <c:v>75.3</c:v>
                </c:pt>
                <c:pt idx="31">
                  <c:v>77.3</c:v>
                </c:pt>
              </c:numCache>
            </c:numRef>
          </c:xVal>
          <c:yVal>
            <c:numRef>
              <c:f>Sheet1!$B$2:$B$33</c:f>
            </c:numRef>
          </c:yVal>
          <c:smooth val="1"/>
          <c:extLst>
            <c:ext xmlns:c16="http://schemas.microsoft.com/office/drawing/2014/chart" uri="{C3380CC4-5D6E-409C-BE32-E72D297353CC}">
              <c16:uniqueId val="{00000000-C991-4986-88FF-480C5789113D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SG DH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Sheet1!$A$2:$A$33</c:f>
              <c:numCache>
                <c:formatCode>General</c:formatCode>
                <c:ptCount val="32"/>
                <c:pt idx="0">
                  <c:v>15</c:v>
                </c:pt>
                <c:pt idx="1">
                  <c:v>17</c:v>
                </c:pt>
                <c:pt idx="2">
                  <c:v>19</c:v>
                </c:pt>
                <c:pt idx="3">
                  <c:v>25.4</c:v>
                </c:pt>
                <c:pt idx="4">
                  <c:v>27.4</c:v>
                </c:pt>
                <c:pt idx="5">
                  <c:v>29.4</c:v>
                </c:pt>
                <c:pt idx="6">
                  <c:v>31.4</c:v>
                </c:pt>
                <c:pt idx="7">
                  <c:v>33.4</c:v>
                </c:pt>
                <c:pt idx="8">
                  <c:v>35.4</c:v>
                </c:pt>
                <c:pt idx="9">
                  <c:v>37.4</c:v>
                </c:pt>
                <c:pt idx="10">
                  <c:v>39.4</c:v>
                </c:pt>
                <c:pt idx="11">
                  <c:v>41.4</c:v>
                </c:pt>
                <c:pt idx="12">
                  <c:v>39.299999999999997</c:v>
                </c:pt>
                <c:pt idx="13">
                  <c:v>41.3</c:v>
                </c:pt>
                <c:pt idx="14">
                  <c:v>43.3</c:v>
                </c:pt>
                <c:pt idx="15">
                  <c:v>45.3</c:v>
                </c:pt>
                <c:pt idx="16">
                  <c:v>47.3</c:v>
                </c:pt>
                <c:pt idx="17">
                  <c:v>49.3</c:v>
                </c:pt>
                <c:pt idx="18">
                  <c:v>51.3</c:v>
                </c:pt>
                <c:pt idx="19">
                  <c:v>53.3</c:v>
                </c:pt>
                <c:pt idx="20">
                  <c:v>55.3</c:v>
                </c:pt>
                <c:pt idx="21">
                  <c:v>57.3</c:v>
                </c:pt>
                <c:pt idx="22">
                  <c:v>59.3</c:v>
                </c:pt>
                <c:pt idx="23">
                  <c:v>61.3</c:v>
                </c:pt>
                <c:pt idx="24">
                  <c:v>63.3</c:v>
                </c:pt>
                <c:pt idx="25">
                  <c:v>65.3</c:v>
                </c:pt>
                <c:pt idx="26">
                  <c:v>67.3</c:v>
                </c:pt>
                <c:pt idx="27">
                  <c:v>69.3</c:v>
                </c:pt>
                <c:pt idx="28">
                  <c:v>71.3</c:v>
                </c:pt>
                <c:pt idx="29">
                  <c:v>73.3</c:v>
                </c:pt>
                <c:pt idx="30">
                  <c:v>75.3</c:v>
                </c:pt>
                <c:pt idx="31">
                  <c:v>77.3</c:v>
                </c:pt>
              </c:numCache>
            </c:numRef>
          </c:xVal>
          <c:yVal>
            <c:numRef>
              <c:f>Sheet1!$C$2:$C$33</c:f>
            </c:numRef>
          </c:yVal>
          <c:smooth val="1"/>
          <c:extLst>
            <c:ext xmlns:c16="http://schemas.microsoft.com/office/drawing/2014/chart" uri="{C3380CC4-5D6E-409C-BE32-E72D297353CC}">
              <c16:uniqueId val="{00000001-C991-4986-88FF-480C5789113D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Fernando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numFmt formatCode="0.0000E-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Sheet1!$A$2:$A$33</c:f>
              <c:numCache>
                <c:formatCode>General</c:formatCode>
                <c:ptCount val="32"/>
                <c:pt idx="0">
                  <c:v>15</c:v>
                </c:pt>
                <c:pt idx="1">
                  <c:v>17</c:v>
                </c:pt>
                <c:pt idx="2">
                  <c:v>19</c:v>
                </c:pt>
                <c:pt idx="3">
                  <c:v>25.4</c:v>
                </c:pt>
                <c:pt idx="4">
                  <c:v>27.4</c:v>
                </c:pt>
                <c:pt idx="5">
                  <c:v>29.4</c:v>
                </c:pt>
                <c:pt idx="6">
                  <c:v>31.4</c:v>
                </c:pt>
                <c:pt idx="7">
                  <c:v>33.4</c:v>
                </c:pt>
                <c:pt idx="8">
                  <c:v>35.4</c:v>
                </c:pt>
                <c:pt idx="9">
                  <c:v>37.4</c:v>
                </c:pt>
                <c:pt idx="10">
                  <c:v>39.4</c:v>
                </c:pt>
                <c:pt idx="11">
                  <c:v>41.4</c:v>
                </c:pt>
                <c:pt idx="12">
                  <c:v>39.299999999999997</c:v>
                </c:pt>
                <c:pt idx="13">
                  <c:v>41.3</c:v>
                </c:pt>
                <c:pt idx="14">
                  <c:v>43.3</c:v>
                </c:pt>
                <c:pt idx="15">
                  <c:v>45.3</c:v>
                </c:pt>
                <c:pt idx="16">
                  <c:v>47.3</c:v>
                </c:pt>
                <c:pt idx="17">
                  <c:v>49.3</c:v>
                </c:pt>
                <c:pt idx="18">
                  <c:v>51.3</c:v>
                </c:pt>
                <c:pt idx="19">
                  <c:v>53.3</c:v>
                </c:pt>
                <c:pt idx="20">
                  <c:v>55.3</c:v>
                </c:pt>
                <c:pt idx="21">
                  <c:v>57.3</c:v>
                </c:pt>
                <c:pt idx="22">
                  <c:v>59.3</c:v>
                </c:pt>
                <c:pt idx="23">
                  <c:v>61.3</c:v>
                </c:pt>
                <c:pt idx="24">
                  <c:v>63.3</c:v>
                </c:pt>
                <c:pt idx="25">
                  <c:v>65.3</c:v>
                </c:pt>
                <c:pt idx="26">
                  <c:v>67.3</c:v>
                </c:pt>
                <c:pt idx="27">
                  <c:v>69.3</c:v>
                </c:pt>
                <c:pt idx="28">
                  <c:v>71.3</c:v>
                </c:pt>
                <c:pt idx="29">
                  <c:v>73.3</c:v>
                </c:pt>
                <c:pt idx="30">
                  <c:v>75.3</c:v>
                </c:pt>
                <c:pt idx="31">
                  <c:v>77.3</c:v>
                </c:pt>
              </c:numCache>
            </c:numRef>
          </c:xVal>
          <c:yVal>
            <c:numRef>
              <c:f>Sheet1!$D$2:$D$33</c:f>
            </c:numRef>
          </c:yVal>
          <c:smooth val="1"/>
          <c:extLst>
            <c:ext xmlns:c16="http://schemas.microsoft.com/office/drawing/2014/chart" uri="{C3380CC4-5D6E-409C-BE32-E72D297353CC}">
              <c16:uniqueId val="{00000002-C991-4986-88FF-480C5789113D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SG Curve Generated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Sheet1!$A$2:$A$33</c:f>
              <c:numCache>
                <c:formatCode>General</c:formatCode>
                <c:ptCount val="32"/>
                <c:pt idx="0">
                  <c:v>15</c:v>
                </c:pt>
                <c:pt idx="1">
                  <c:v>17</c:v>
                </c:pt>
                <c:pt idx="2">
                  <c:v>19</c:v>
                </c:pt>
                <c:pt idx="3">
                  <c:v>25.4</c:v>
                </c:pt>
                <c:pt idx="4">
                  <c:v>27.4</c:v>
                </c:pt>
                <c:pt idx="5">
                  <c:v>29.4</c:v>
                </c:pt>
                <c:pt idx="6">
                  <c:v>31.4</c:v>
                </c:pt>
                <c:pt idx="7">
                  <c:v>33.4</c:v>
                </c:pt>
                <c:pt idx="8">
                  <c:v>35.4</c:v>
                </c:pt>
                <c:pt idx="9">
                  <c:v>37.4</c:v>
                </c:pt>
                <c:pt idx="10">
                  <c:v>39.4</c:v>
                </c:pt>
                <c:pt idx="11">
                  <c:v>41.4</c:v>
                </c:pt>
                <c:pt idx="12">
                  <c:v>39.299999999999997</c:v>
                </c:pt>
                <c:pt idx="13">
                  <c:v>41.3</c:v>
                </c:pt>
                <c:pt idx="14">
                  <c:v>43.3</c:v>
                </c:pt>
                <c:pt idx="15">
                  <c:v>45.3</c:v>
                </c:pt>
                <c:pt idx="16">
                  <c:v>47.3</c:v>
                </c:pt>
                <c:pt idx="17">
                  <c:v>49.3</c:v>
                </c:pt>
                <c:pt idx="18">
                  <c:v>51.3</c:v>
                </c:pt>
                <c:pt idx="19">
                  <c:v>53.3</c:v>
                </c:pt>
                <c:pt idx="20">
                  <c:v>55.3</c:v>
                </c:pt>
                <c:pt idx="21">
                  <c:v>57.3</c:v>
                </c:pt>
                <c:pt idx="22">
                  <c:v>59.3</c:v>
                </c:pt>
                <c:pt idx="23">
                  <c:v>61.3</c:v>
                </c:pt>
                <c:pt idx="24">
                  <c:v>63.3</c:v>
                </c:pt>
                <c:pt idx="25">
                  <c:v>65.3</c:v>
                </c:pt>
                <c:pt idx="26">
                  <c:v>67.3</c:v>
                </c:pt>
                <c:pt idx="27">
                  <c:v>69.3</c:v>
                </c:pt>
                <c:pt idx="28">
                  <c:v>71.3</c:v>
                </c:pt>
                <c:pt idx="29">
                  <c:v>73.3</c:v>
                </c:pt>
                <c:pt idx="30">
                  <c:v>75.3</c:v>
                </c:pt>
                <c:pt idx="31">
                  <c:v>77.3</c:v>
                </c:pt>
              </c:numCache>
            </c:numRef>
          </c:xVal>
          <c:yVal>
            <c:numRef>
              <c:f>Sheet1!$E$2:$E$33</c:f>
              <c:numCache>
                <c:formatCode>General</c:formatCode>
                <c:ptCount val="32"/>
                <c:pt idx="0">
                  <c:v>0.97071891487999995</c:v>
                </c:pt>
                <c:pt idx="1">
                  <c:v>0.97778494687999995</c:v>
                </c:pt>
                <c:pt idx="2">
                  <c:v>0.98420799487999999</c:v>
                </c:pt>
                <c:pt idx="3">
                  <c:v>1.0009999999999999</c:v>
                </c:pt>
                <c:pt idx="4">
                  <c:v>1.0052466752</c:v>
                </c:pt>
                <c:pt idx="5">
                  <c:v>1.0090999664</c:v>
                </c:pt>
                <c:pt idx="6">
                  <c:v>1.0126078735999999</c:v>
                </c:pt>
                <c:pt idx="7">
                  <c:v>1.0158183967999999</c:v>
                </c:pt>
                <c:pt idx="8">
                  <c:v>1.0187795359999998</c:v>
                </c:pt>
                <c:pt idx="9">
                  <c:v>1.0215392911999999</c:v>
                </c:pt>
                <c:pt idx="10">
                  <c:v>1.0241456624</c:v>
                </c:pt>
                <c:pt idx="11">
                  <c:v>1.0266466496</c:v>
                </c:pt>
                <c:pt idx="12">
                  <c:v>1.0240182457099998</c:v>
                </c:pt>
                <c:pt idx="13">
                  <c:v>1.0265233621099998</c:v>
                </c:pt>
                <c:pt idx="14">
                  <c:v>1.0289686945100001</c:v>
                </c:pt>
                <c:pt idx="15">
                  <c:v>1.03140224291</c:v>
                </c:pt>
                <c:pt idx="16">
                  <c:v>1.0338720073099998</c:v>
                </c:pt>
                <c:pt idx="17">
                  <c:v>1.0364259877099999</c:v>
                </c:pt>
                <c:pt idx="18">
                  <c:v>1.0391121841099999</c:v>
                </c:pt>
                <c:pt idx="19">
                  <c:v>1.0419785965099999</c:v>
                </c:pt>
                <c:pt idx="20">
                  <c:v>1.0450732249099999</c:v>
                </c:pt>
                <c:pt idx="21">
                  <c:v>1.0484440693099999</c:v>
                </c:pt>
                <c:pt idx="22">
                  <c:v>1.05213912971</c:v>
                </c:pt>
                <c:pt idx="23">
                  <c:v>1.0562064061099998</c:v>
                </c:pt>
                <c:pt idx="24">
                  <c:v>1.0606938985099998</c:v>
                </c:pt>
                <c:pt idx="25">
                  <c:v>1.0656496069100001</c:v>
                </c:pt>
                <c:pt idx="26">
                  <c:v>1.07112153131</c:v>
                </c:pt>
                <c:pt idx="27">
                  <c:v>1.0771576717099998</c:v>
                </c:pt>
                <c:pt idx="28">
                  <c:v>1.0838060281099997</c:v>
                </c:pt>
                <c:pt idx="29">
                  <c:v>1.0911146005099999</c:v>
                </c:pt>
                <c:pt idx="30">
                  <c:v>1.0991313889100001</c:v>
                </c:pt>
                <c:pt idx="31">
                  <c:v>1.1079043933099999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78-4A40-A19D-3CD40FDFA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568224"/>
        <c:axId val="380924832"/>
      </c:scatterChart>
      <c:valAx>
        <c:axId val="3895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924832"/>
        <c:crosses val="autoZero"/>
        <c:crossBetween val="midCat"/>
      </c:valAx>
      <c:valAx>
        <c:axId val="380924832"/>
        <c:scaling>
          <c:orientation val="minMax"/>
          <c:min val="0.95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568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685801</xdr:colOff>
      <xdr:row>7</xdr:row>
      <xdr:rowOff>85725</xdr:rowOff>
    </xdr:from>
    <xdr:to>
      <xdr:col>10</xdr:col>
      <xdr:colOff>4600576</xdr:colOff>
      <xdr:row>35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400049</xdr:colOff>
      <xdr:row>7</xdr:row>
      <xdr:rowOff>1</xdr:rowOff>
    </xdr:from>
    <xdr:to>
      <xdr:col>9</xdr:col>
      <xdr:colOff>990600</xdr:colOff>
      <xdr:row>9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76574" y="1333501"/>
          <a:ext cx="3228976" cy="504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rgbClr val="C00000"/>
              </a:solidFill>
            </a:rPr>
            <a:t>Update Blue cells with reading taken in water</a:t>
          </a:r>
        </a:p>
        <a:p>
          <a:r>
            <a:rPr lang="en-GB" sz="1100" b="1" baseline="0">
              <a:solidFill>
                <a:srgbClr val="C00000"/>
              </a:solidFill>
            </a:rPr>
            <a:t>Text in green cell to be entered into iSpindel config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36668-FC1F-4E52-A9FE-51C80CA5454E}">
  <sheetPr codeName="Sheet1"/>
  <dimension ref="A1:R53"/>
  <sheetViews>
    <sheetView tabSelected="1" workbookViewId="0">
      <selection activeCell="N11" sqref="N11"/>
    </sheetView>
  </sheetViews>
  <sheetFormatPr defaultRowHeight="15" outlineLevelCol="1" x14ac:dyDescent="0.25"/>
  <cols>
    <col min="2" max="4" width="9.140625" hidden="1" customWidth="1" outlineLevel="1"/>
    <col min="5" max="5" width="19" style="1" bestFit="1" customWidth="1" collapsed="1"/>
    <col min="6" max="6" width="12" style="1" bestFit="1" customWidth="1"/>
    <col min="7" max="7" width="17.7109375" bestFit="1" customWidth="1"/>
    <col min="9" max="9" width="12.7109375" bestFit="1" customWidth="1"/>
    <col min="10" max="10" width="18" bestFit="1" customWidth="1"/>
    <col min="11" max="11" width="70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9</v>
      </c>
      <c r="E1" s="1" t="s">
        <v>3</v>
      </c>
      <c r="G1" t="s">
        <v>4</v>
      </c>
      <c r="H1">
        <v>0.5</v>
      </c>
      <c r="R1" s="4"/>
    </row>
    <row r="2" spans="1:18" x14ac:dyDescent="0.25">
      <c r="A2">
        <v>15</v>
      </c>
      <c r="B2">
        <f>(0.000000952*(A2^3)) - (0.000123172*(A2^2)) + (0.006441652*A2) + (0.906134194)</f>
        <v>0.97825827399999998</v>
      </c>
      <c r="C2">
        <f t="shared" ref="C2:C33" si="0">(0.000001048*(A2^3))-(0.000139574*(A2^2))+(0.007494252*A2)+0.885841716</f>
        <v>0.9703883459999999</v>
      </c>
      <c r="D2">
        <f>(0.00000075306*(A2^3))-(0.000095156*(A2^2))+(0.0054841*A2)+0.91768</f>
        <v>0.9810729775</v>
      </c>
      <c r="E2" s="1">
        <f t="shared" ref="E2:E33" si="1">(((B2-C2)*$H$1)+C2)-$H$2</f>
        <v>0.97071891487999995</v>
      </c>
      <c r="G2" t="s">
        <v>5</v>
      </c>
      <c r="H2" s="3">
        <f>(((B5-C5)*CurveMix)+C5)-KnownSG</f>
        <v>3.6043951199999924E-3</v>
      </c>
      <c r="J2" t="s">
        <v>8</v>
      </c>
      <c r="K2" s="5" t="str">
        <f>"("&amp;G7&amp;"*(tilt^3))+("&amp;H7&amp;"*(tilt^2))+("&amp;I7&amp;"*tilt)+("&amp;J7&amp;")"</f>
        <v>(1.0000E-6*(tilt^3))+(-1.3137E-4*(tilt^2))+(6.9680E-3*tilt)+(8.9238E-1)</v>
      </c>
    </row>
    <row r="3" spans="1:18" x14ac:dyDescent="0.25">
      <c r="A3">
        <f>A2+2</f>
        <v>17</v>
      </c>
      <c r="B3">
        <f t="shared" ref="B3:B33" si="2">(0.000000952*(A3^3)) - (0.000123172*(A3^2)) + (0.006441652*A3) + (0.906134194)</f>
        <v>0.98472274599999998</v>
      </c>
      <c r="C3">
        <f t="shared" si="0"/>
        <v>0.9780559379999999</v>
      </c>
      <c r="D3">
        <f t="shared" ref="D3:D34" si="3">(0.00000075306*(A3^3))-(0.000095156*(A3^2))+(0.0054841*A3)+0.91768</f>
        <v>0.98710939978000001</v>
      </c>
      <c r="E3" s="1">
        <f t="shared" si="1"/>
        <v>0.97778494687999995</v>
      </c>
      <c r="G3" t="s">
        <v>6</v>
      </c>
      <c r="H3" s="2">
        <v>25.4</v>
      </c>
    </row>
    <row r="4" spans="1:18" x14ac:dyDescent="0.25">
      <c r="A4" s="3">
        <f>A3+2</f>
        <v>19</v>
      </c>
      <c r="B4">
        <f t="shared" si="2"/>
        <v>0.99059025799999989</v>
      </c>
      <c r="C4">
        <f t="shared" si="0"/>
        <v>0.98503452199999997</v>
      </c>
      <c r="D4">
        <f t="shared" si="3"/>
        <v>0.9926918225400001</v>
      </c>
      <c r="E4" s="1">
        <f t="shared" si="1"/>
        <v>0.98420799487999999</v>
      </c>
      <c r="G4" t="s">
        <v>7</v>
      </c>
      <c r="H4" s="2">
        <v>1.0009999999999999</v>
      </c>
    </row>
    <row r="5" spans="1:18" x14ac:dyDescent="0.25">
      <c r="A5">
        <f>KnownAngle</f>
        <v>25.4</v>
      </c>
      <c r="B5">
        <f t="shared" si="2"/>
        <v>1.005886992208</v>
      </c>
      <c r="C5">
        <f t="shared" si="0"/>
        <v>1.0033217980319999</v>
      </c>
      <c r="D5">
        <f t="shared" si="3"/>
        <v>1.0079257374558401</v>
      </c>
      <c r="E5" s="1">
        <f t="shared" si="1"/>
        <v>1.0009999999999999</v>
      </c>
    </row>
    <row r="6" spans="1:18" x14ac:dyDescent="0.25">
      <c r="A6">
        <f t="shared" ref="A6:A33" si="4">A5+2</f>
        <v>27.4</v>
      </c>
      <c r="B6">
        <f t="shared" si="2"/>
        <v>1.009746272528</v>
      </c>
      <c r="C6">
        <f t="shared" si="0"/>
        <v>1.007955868112</v>
      </c>
      <c r="D6">
        <f t="shared" si="3"/>
        <v>1.0119960861614401</v>
      </c>
      <c r="E6" s="1">
        <f t="shared" si="1"/>
        <v>1.0052466752</v>
      </c>
      <c r="G6" cm="1">
        <f t="array" ref="G6">INDEX(LINEST($E$2:$E$33,$A$2:$A$33^{1,2,3}),1)</f>
        <v>9.9999999999999191E-7</v>
      </c>
      <c r="H6" cm="1">
        <f t="array" ref="H6">INDEX(LINEST($E$2:$E$33,$A$2:$A$33^{1,2,3}),2)</f>
        <v>-1.3137299999999876E-4</v>
      </c>
      <c r="I6" cm="1">
        <f t="array" ref="I6">INDEX(LINEST($E$2:$E$33,$A$2:$A$33^{1,2,3}),3)</f>
        <v>6.9679519999999414E-3</v>
      </c>
      <c r="J6" cm="1">
        <f t="array" ref="J6">INDEX(LINEST($E$2:$E$33,$A$2:$A$33^{1,2,3}),4)</f>
        <v>0.89238355988000106</v>
      </c>
    </row>
    <row r="7" spans="1:18" x14ac:dyDescent="0.25">
      <c r="A7">
        <f t="shared" si="4"/>
        <v>29.4</v>
      </c>
      <c r="B7">
        <f>(0.000000952*(A7^3)) - (0.000123172*(A7^2)) + (0.006441652*A7) + (0.906134194)</f>
        <v>1.0132462120479999</v>
      </c>
      <c r="C7">
        <f t="shared" si="0"/>
        <v>1.0121625109919998</v>
      </c>
      <c r="D7">
        <f t="shared" si="3"/>
        <v>1.01580039912304</v>
      </c>
      <c r="E7" s="1">
        <f t="shared" si="1"/>
        <v>1.0090999664</v>
      </c>
      <c r="G7" t="str">
        <f>TEXT(G6,"0.0000E-0")</f>
        <v>1.0000E-6</v>
      </c>
      <c r="H7" t="str">
        <f t="shared" ref="H7:J7" si="5">TEXT(H6,"0.0000E-0")</f>
        <v>-1.3137E-4</v>
      </c>
      <c r="I7" t="str">
        <f t="shared" si="5"/>
        <v>6.9680E-3</v>
      </c>
      <c r="J7" t="str">
        <f t="shared" si="5"/>
        <v>8.9238E-1</v>
      </c>
    </row>
    <row r="8" spans="1:18" x14ac:dyDescent="0.25">
      <c r="A8">
        <f t="shared" si="4"/>
        <v>31.4</v>
      </c>
      <c r="B8">
        <f t="shared" ref="B8" si="6">(0.000000952*(A8^3)) - (0.000123172*(A8^2)) + (0.006441652*A8) + (0.906134194)</f>
        <v>1.016432506768</v>
      </c>
      <c r="C8">
        <f t="shared" si="0"/>
        <v>1.0159920306719998</v>
      </c>
      <c r="D8">
        <f t="shared" si="3"/>
        <v>1.0193748232206401</v>
      </c>
      <c r="E8" s="1">
        <f t="shared" si="1"/>
        <v>1.0126078735999999</v>
      </c>
    </row>
    <row r="9" spans="1:18" x14ac:dyDescent="0.25">
      <c r="A9">
        <f t="shared" si="4"/>
        <v>33.4</v>
      </c>
      <c r="B9">
        <f t="shared" si="2"/>
        <v>1.019350852688</v>
      </c>
      <c r="C9">
        <f t="shared" si="0"/>
        <v>1.019494731152</v>
      </c>
      <c r="D9">
        <f t="shared" si="3"/>
        <v>1.0227555053342401</v>
      </c>
      <c r="E9" s="1">
        <f t="shared" si="1"/>
        <v>1.0158183967999999</v>
      </c>
    </row>
    <row r="10" spans="1:18" x14ac:dyDescent="0.25">
      <c r="A10">
        <f t="shared" si="4"/>
        <v>35.4</v>
      </c>
      <c r="B10">
        <f t="shared" si="2"/>
        <v>1.0220469458079999</v>
      </c>
      <c r="C10">
        <f t="shared" si="0"/>
        <v>1.0227209164319999</v>
      </c>
      <c r="D10">
        <f t="shared" si="3"/>
        <v>1.02597859234384</v>
      </c>
      <c r="E10" s="1">
        <f t="shared" si="1"/>
        <v>1.0187795359999998</v>
      </c>
    </row>
    <row r="11" spans="1:18" x14ac:dyDescent="0.25">
      <c r="A11">
        <f t="shared" si="4"/>
        <v>37.4</v>
      </c>
      <c r="B11">
        <f t="shared" si="2"/>
        <v>1.0245664821279998</v>
      </c>
      <c r="C11">
        <f t="shared" si="0"/>
        <v>1.0257208905119999</v>
      </c>
      <c r="D11">
        <f t="shared" si="3"/>
        <v>1.02908023112944</v>
      </c>
      <c r="E11" s="1">
        <f t="shared" si="1"/>
        <v>1.0215392911999999</v>
      </c>
    </row>
    <row r="12" spans="1:18" x14ac:dyDescent="0.25">
      <c r="A12">
        <f t="shared" si="4"/>
        <v>39.4</v>
      </c>
      <c r="B12">
        <f t="shared" si="2"/>
        <v>1.0269551576479998</v>
      </c>
      <c r="C12">
        <f t="shared" si="0"/>
        <v>1.028544957392</v>
      </c>
      <c r="D12">
        <f t="shared" si="3"/>
        <v>1.0320965685710402</v>
      </c>
      <c r="E12" s="1">
        <f t="shared" si="1"/>
        <v>1.0241456624</v>
      </c>
    </row>
    <row r="13" spans="1:18" x14ac:dyDescent="0.25">
      <c r="A13">
        <f t="shared" si="4"/>
        <v>41.4</v>
      </c>
      <c r="B13">
        <f t="shared" si="2"/>
        <v>1.0292586683680001</v>
      </c>
      <c r="C13">
        <f t="shared" si="0"/>
        <v>1.0312434210719998</v>
      </c>
      <c r="D13">
        <f t="shared" si="3"/>
        <v>1.0350637515486401</v>
      </c>
      <c r="E13" s="1">
        <f t="shared" si="1"/>
        <v>1.0266466496</v>
      </c>
    </row>
    <row r="14" spans="1:18" x14ac:dyDescent="0.25">
      <c r="A14">
        <v>39.299999999999997</v>
      </c>
      <c r="B14">
        <f t="shared" si="2"/>
        <v>1.0268381263839998</v>
      </c>
      <c r="C14">
        <f t="shared" si="0"/>
        <v>1.0284071552759999</v>
      </c>
      <c r="D14">
        <f t="shared" si="3"/>
        <v>1.0319472195884201</v>
      </c>
      <c r="E14" s="1">
        <f t="shared" si="1"/>
        <v>1.0240182457099998</v>
      </c>
    </row>
    <row r="15" spans="1:18" x14ac:dyDescent="0.25">
      <c r="A15">
        <f t="shared" si="4"/>
        <v>41.3</v>
      </c>
      <c r="B15">
        <f t="shared" si="2"/>
        <v>1.0291448100639999</v>
      </c>
      <c r="C15">
        <f t="shared" si="0"/>
        <v>1.0311107043959999</v>
      </c>
      <c r="D15">
        <f t="shared" si="3"/>
        <v>1.0349160018008201</v>
      </c>
      <c r="E15" s="1">
        <f t="shared" si="1"/>
        <v>1.0265233621099998</v>
      </c>
    </row>
    <row r="16" spans="1:18" x14ac:dyDescent="0.25">
      <c r="A16">
        <f t="shared" si="4"/>
        <v>43.3</v>
      </c>
      <c r="B16">
        <f t="shared" si="2"/>
        <v>1.0314097401439999</v>
      </c>
      <c r="C16">
        <f t="shared" si="0"/>
        <v>1.033736439116</v>
      </c>
      <c r="D16">
        <f t="shared" si="3"/>
        <v>1.03786996908522</v>
      </c>
      <c r="E16" s="1">
        <f t="shared" si="1"/>
        <v>1.0289686945100001</v>
      </c>
    </row>
    <row r="17" spans="1:5" x14ac:dyDescent="0.25">
      <c r="A17">
        <f t="shared" si="4"/>
        <v>45.3</v>
      </c>
      <c r="B17">
        <f t="shared" si="2"/>
        <v>1.0336786126239998</v>
      </c>
      <c r="C17">
        <f t="shared" si="0"/>
        <v>1.036334663436</v>
      </c>
      <c r="D17">
        <f t="shared" si="3"/>
        <v>1.0408452683216201</v>
      </c>
      <c r="E17" s="1">
        <f t="shared" si="1"/>
        <v>1.03140224291</v>
      </c>
    </row>
    <row r="18" spans="1:5" x14ac:dyDescent="0.25">
      <c r="A18">
        <f t="shared" si="4"/>
        <v>47.3</v>
      </c>
      <c r="B18">
        <f t="shared" si="2"/>
        <v>1.035997123504</v>
      </c>
      <c r="C18">
        <f t="shared" si="0"/>
        <v>1.0389556813559999</v>
      </c>
      <c r="D18">
        <f t="shared" si="3"/>
        <v>1.0438780463900201</v>
      </c>
      <c r="E18" s="1">
        <f t="shared" si="1"/>
        <v>1.0338720073099998</v>
      </c>
    </row>
    <row r="19" spans="1:5" x14ac:dyDescent="0.25">
      <c r="A19">
        <f t="shared" si="4"/>
        <v>49.3</v>
      </c>
      <c r="B19">
        <f t="shared" si="2"/>
        <v>1.038410968784</v>
      </c>
      <c r="C19">
        <f t="shared" si="0"/>
        <v>1.0416497968759999</v>
      </c>
      <c r="D19">
        <f t="shared" si="3"/>
        <v>1.0470044501704201</v>
      </c>
      <c r="E19" s="1">
        <f t="shared" si="1"/>
        <v>1.0364259877099999</v>
      </c>
    </row>
    <row r="20" spans="1:5" x14ac:dyDescent="0.25">
      <c r="A20">
        <f t="shared" si="4"/>
        <v>51.3</v>
      </c>
      <c r="B20">
        <f t="shared" si="2"/>
        <v>1.040965844464</v>
      </c>
      <c r="C20">
        <f t="shared" si="0"/>
        <v>1.0444673139959999</v>
      </c>
      <c r="D20">
        <f t="shared" si="3"/>
        <v>1.05026062654282</v>
      </c>
      <c r="E20" s="1">
        <f t="shared" si="1"/>
        <v>1.0391121841099999</v>
      </c>
    </row>
    <row r="21" spans="1:5" x14ac:dyDescent="0.25">
      <c r="A21">
        <f t="shared" si="4"/>
        <v>53.3</v>
      </c>
      <c r="B21">
        <f t="shared" si="2"/>
        <v>1.0437074465439999</v>
      </c>
      <c r="C21">
        <f t="shared" si="0"/>
        <v>1.0474585367159999</v>
      </c>
      <c r="D21">
        <f t="shared" si="3"/>
        <v>1.05368272238722</v>
      </c>
      <c r="E21" s="1">
        <f t="shared" si="1"/>
        <v>1.0419785965099999</v>
      </c>
    </row>
    <row r="22" spans="1:5" x14ac:dyDescent="0.25">
      <c r="A22">
        <f t="shared" si="4"/>
        <v>55.3</v>
      </c>
      <c r="B22">
        <f t="shared" si="2"/>
        <v>1.046681471024</v>
      </c>
      <c r="C22">
        <f t="shared" si="0"/>
        <v>1.050673769036</v>
      </c>
      <c r="D22">
        <f t="shared" si="3"/>
        <v>1.05730688458362</v>
      </c>
      <c r="E22" s="1">
        <f t="shared" si="1"/>
        <v>1.0450732249099999</v>
      </c>
    </row>
    <row r="23" spans="1:5" x14ac:dyDescent="0.25">
      <c r="A23">
        <f t="shared" si="4"/>
        <v>57.3</v>
      </c>
      <c r="B23">
        <f t="shared" si="2"/>
        <v>1.0499336139039999</v>
      </c>
      <c r="C23">
        <f t="shared" si="0"/>
        <v>1.0541633149559999</v>
      </c>
      <c r="D23">
        <f t="shared" si="3"/>
        <v>1.0611692600120202</v>
      </c>
      <c r="E23" s="1">
        <f t="shared" si="1"/>
        <v>1.0484440693099999</v>
      </c>
    </row>
    <row r="24" spans="1:5" x14ac:dyDescent="0.25">
      <c r="A24">
        <f t="shared" si="4"/>
        <v>59.3</v>
      </c>
      <c r="B24">
        <f t="shared" si="2"/>
        <v>1.0535095711839999</v>
      </c>
      <c r="C24">
        <f t="shared" si="0"/>
        <v>1.0579774784759999</v>
      </c>
      <c r="D24">
        <f t="shared" si="3"/>
        <v>1.06530599555242</v>
      </c>
      <c r="E24" s="1">
        <f t="shared" si="1"/>
        <v>1.05213912971</v>
      </c>
    </row>
    <row r="25" spans="1:5" x14ac:dyDescent="0.25">
      <c r="A25">
        <f t="shared" si="4"/>
        <v>61.3</v>
      </c>
      <c r="B25">
        <f t="shared" si="2"/>
        <v>1.0574550388639998</v>
      </c>
      <c r="C25">
        <f t="shared" si="0"/>
        <v>1.062166563596</v>
      </c>
      <c r="D25">
        <f t="shared" si="3"/>
        <v>1.06975323808482</v>
      </c>
      <c r="E25" s="1">
        <f t="shared" si="1"/>
        <v>1.0562064061099998</v>
      </c>
    </row>
    <row r="26" spans="1:5" x14ac:dyDescent="0.25">
      <c r="A26">
        <f t="shared" si="4"/>
        <v>63.3</v>
      </c>
      <c r="B26">
        <f t="shared" si="2"/>
        <v>1.061815712944</v>
      </c>
      <c r="C26">
        <f t="shared" si="0"/>
        <v>1.0667808743159999</v>
      </c>
      <c r="D26">
        <f t="shared" si="3"/>
        <v>1.0745471344892201</v>
      </c>
      <c r="E26" s="1">
        <f t="shared" si="1"/>
        <v>1.0606938985099998</v>
      </c>
    </row>
    <row r="27" spans="1:5" x14ac:dyDescent="0.25">
      <c r="A27">
        <f t="shared" si="4"/>
        <v>65.3</v>
      </c>
      <c r="B27">
        <f t="shared" si="2"/>
        <v>1.0666372894239999</v>
      </c>
      <c r="C27">
        <f t="shared" si="0"/>
        <v>1.071870714636</v>
      </c>
      <c r="D27">
        <f t="shared" si="3"/>
        <v>1.0797238316456201</v>
      </c>
      <c r="E27" s="1">
        <f t="shared" si="1"/>
        <v>1.0656496069100001</v>
      </c>
    </row>
    <row r="28" spans="1:5" x14ac:dyDescent="0.25">
      <c r="A28">
        <f t="shared" si="4"/>
        <v>67.3</v>
      </c>
      <c r="B28">
        <f t="shared" si="2"/>
        <v>1.071965464304</v>
      </c>
      <c r="C28">
        <f t="shared" si="0"/>
        <v>1.077486388556</v>
      </c>
      <c r="D28">
        <f t="shared" si="3"/>
        <v>1.0853194764340199</v>
      </c>
      <c r="E28" s="1">
        <f t="shared" si="1"/>
        <v>1.07112153131</v>
      </c>
    </row>
    <row r="29" spans="1:5" x14ac:dyDescent="0.25">
      <c r="A29">
        <f t="shared" si="4"/>
        <v>69.3</v>
      </c>
      <c r="B29">
        <f t="shared" si="2"/>
        <v>1.0778459335839998</v>
      </c>
      <c r="C29">
        <f t="shared" si="0"/>
        <v>1.0836782000759999</v>
      </c>
      <c r="D29">
        <f t="shared" si="3"/>
        <v>1.0913702157344201</v>
      </c>
      <c r="E29" s="1">
        <f t="shared" si="1"/>
        <v>1.0771576717099998</v>
      </c>
    </row>
    <row r="30" spans="1:5" x14ac:dyDescent="0.25">
      <c r="A30">
        <f t="shared" si="4"/>
        <v>71.3</v>
      </c>
      <c r="B30">
        <f t="shared" si="2"/>
        <v>1.0843243932639999</v>
      </c>
      <c r="C30">
        <f t="shared" si="0"/>
        <v>1.0904964531959997</v>
      </c>
      <c r="D30">
        <f t="shared" si="3"/>
        <v>1.0979121964268201</v>
      </c>
      <c r="E30" s="1">
        <f t="shared" si="1"/>
        <v>1.0838060281099997</v>
      </c>
    </row>
    <row r="31" spans="1:5" x14ac:dyDescent="0.25">
      <c r="A31">
        <f t="shared" si="4"/>
        <v>73.3</v>
      </c>
      <c r="B31">
        <f t="shared" si="2"/>
        <v>1.0914465393439998</v>
      </c>
      <c r="C31">
        <f t="shared" si="0"/>
        <v>1.0979914519159999</v>
      </c>
      <c r="D31">
        <f t="shared" si="3"/>
        <v>1.1049815653912201</v>
      </c>
      <c r="E31" s="1">
        <f t="shared" si="1"/>
        <v>1.0911146005099999</v>
      </c>
    </row>
    <row r="32" spans="1:5" x14ac:dyDescent="0.25">
      <c r="A32">
        <f t="shared" si="4"/>
        <v>75.3</v>
      </c>
      <c r="B32">
        <f t="shared" si="2"/>
        <v>1.0992580678239998</v>
      </c>
      <c r="C32">
        <f t="shared" si="0"/>
        <v>1.1062135002360001</v>
      </c>
      <c r="D32">
        <f t="shared" si="3"/>
        <v>1.1126144695076201</v>
      </c>
      <c r="E32" s="1">
        <f t="shared" si="1"/>
        <v>1.0991313889100001</v>
      </c>
    </row>
    <row r="33" spans="1:5" x14ac:dyDescent="0.25">
      <c r="A33">
        <f t="shared" si="4"/>
        <v>77.3</v>
      </c>
      <c r="B33">
        <f t="shared" si="2"/>
        <v>1.1078046747039998</v>
      </c>
      <c r="C33">
        <f t="shared" si="0"/>
        <v>1.115212902156</v>
      </c>
      <c r="D33">
        <f t="shared" si="3"/>
        <v>1.1208470556560202</v>
      </c>
      <c r="E33" s="1">
        <f t="shared" si="1"/>
        <v>1.1079043933099999</v>
      </c>
    </row>
    <row r="34" spans="1:5" x14ac:dyDescent="0.25">
      <c r="A34">
        <v>41.2</v>
      </c>
      <c r="B34">
        <f t="shared" ref="B34" si="7">(0.000000952*(A34^3)) - (0.000123172*(A34^2)) + (0.006441652*A34) + (0.906134194)</f>
        <v>1.0290308473759999</v>
      </c>
      <c r="C34">
        <f t="shared" ref="C34" si="8">(0.000001048*(A34^3))-(0.000139574*(A34^2))+(0.007494252*A34)+0.885841716</f>
        <v>1.0309777931839998</v>
      </c>
      <c r="D34">
        <f t="shared" si="3"/>
        <v>1.0347682150156801</v>
      </c>
      <c r="E34" s="1">
        <f>(((B34-C34)*$H$1)+C34)-$H$2</f>
        <v>1.0263999251599998</v>
      </c>
    </row>
    <row r="36" spans="1:5" x14ac:dyDescent="0.25">
      <c r="E36" s="6"/>
    </row>
    <row r="37" spans="1:5" x14ac:dyDescent="0.25">
      <c r="E37" s="6"/>
    </row>
    <row r="38" spans="1:5" x14ac:dyDescent="0.25">
      <c r="E38" s="6"/>
    </row>
    <row r="39" spans="1:5" x14ac:dyDescent="0.25">
      <c r="E39" s="6"/>
    </row>
    <row r="40" spans="1:5" x14ac:dyDescent="0.25">
      <c r="E40" s="6"/>
    </row>
    <row r="41" spans="1:5" x14ac:dyDescent="0.25">
      <c r="E41" s="6"/>
    </row>
    <row r="42" spans="1:5" x14ac:dyDescent="0.25">
      <c r="E42" s="6"/>
    </row>
    <row r="43" spans="1:5" x14ac:dyDescent="0.25">
      <c r="E43" s="6"/>
    </row>
    <row r="44" spans="1:5" x14ac:dyDescent="0.25">
      <c r="E44" s="6"/>
    </row>
    <row r="45" spans="1:5" x14ac:dyDescent="0.25">
      <c r="E45" s="6"/>
    </row>
    <row r="46" spans="1:5" x14ac:dyDescent="0.25">
      <c r="E46" s="6"/>
    </row>
    <row r="47" spans="1:5" x14ac:dyDescent="0.25">
      <c r="E47" s="6"/>
    </row>
    <row r="48" spans="1:5" x14ac:dyDescent="0.25">
      <c r="E48" s="6"/>
    </row>
    <row r="49" spans="5:5" x14ac:dyDescent="0.25">
      <c r="E49" s="6"/>
    </row>
    <row r="50" spans="5:5" x14ac:dyDescent="0.25">
      <c r="E50" s="6"/>
    </row>
    <row r="51" spans="5:5" x14ac:dyDescent="0.25">
      <c r="E51" s="6"/>
    </row>
    <row r="52" spans="5:5" x14ac:dyDescent="0.25">
      <c r="E52" s="6"/>
    </row>
    <row r="53" spans="5:5" x14ac:dyDescent="0.25">
      <c r="E53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CurveMix</vt:lpstr>
      <vt:lpstr>GeneratedKnown</vt:lpstr>
      <vt:lpstr>KnownAngle</vt:lpstr>
      <vt:lpstr>KnownSG</vt:lpstr>
      <vt:lpstr>Offset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Osborn</dc:creator>
  <cp:lastModifiedBy>Carel Viljoen</cp:lastModifiedBy>
  <dcterms:created xsi:type="dcterms:W3CDTF">2019-11-18T17:34:48Z</dcterms:created>
  <dcterms:modified xsi:type="dcterms:W3CDTF">2020-08-30T12:57:58Z</dcterms:modified>
</cp:coreProperties>
</file>